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السادة\"/>
    </mc:Choice>
  </mc:AlternateContent>
  <xr:revisionPtr revIDLastSave="0" documentId="13_ncr:1_{E26DDCB0-60B2-4BF2-A772-BC372F9C14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F210" i="1" l="1"/>
  <c r="D210" i="1" s="1"/>
  <c r="D211" i="1"/>
  <c r="D134" i="1"/>
  <c r="E19" i="4"/>
  <c r="D256" i="1"/>
  <c r="H293" i="1"/>
  <c r="H5" i="1"/>
  <c r="D257" i="1"/>
  <c r="E38" i="1"/>
  <c r="D38" i="1" s="1"/>
  <c r="D7" i="1"/>
  <c r="F293" i="1" l="1"/>
  <c r="F5" i="1"/>
  <c r="E6" i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E26" i="4" l="1"/>
  <c r="E28" i="4" s="1"/>
  <c r="K9" i="8" s="1"/>
  <c r="H26" i="2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<sst xmlns="http://schemas.openxmlformats.org/spreadsheetml/2006/main" count="554" uniqueCount="447">
  <si>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</si>
  <si>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</si>
  <si>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</si>
  <si>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</si>
  <si>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</si>
  <si>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</si>
  <si>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</si>
  <si>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</si>
  <si>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</si>
  <si>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</si>
  <si>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</si>
  <si>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</si>
  <si>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</si>
  <si>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</si>
  <si>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</si>
  <si>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</si>
  <si>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</si>
  <si>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</si>
  <si>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</si>
  <si>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</si>
  <si>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</si>
  <si>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</si>
  <si>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</si>
  <si>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</si>
  <si>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</si>
  <si>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</si>
  <si>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</si>
  <si>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</si>
  <si>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</si>
  <si>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</si>
  <si>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</si>
  <si>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</si>
  <si>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</si>
  <si>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</si>
  <si>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</si>
  <si>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</si>
  <si>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</si>
  <si>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</si>
  <si>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</si>
  <si>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</si>
  <si>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</si>
  <si>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</si>
  <si>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</si>
  <si>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</si>
  <si>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</si>
  <si>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</si>
  <si>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</si>
  <si>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</si>
  <si>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</si>
  <si>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</si>
  <si>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</si>
  <si>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</si>
  <si>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</si>
  <si>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</si>
  <si>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</si>
  <si>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</si>
  <si>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</si>
  <si>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</si>
  <si>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</si>
  <si>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</si>
  <si>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</si>
  <si>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</si>
  <si>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</si>
  <si>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</si>
  <si>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</si>
  <si>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</si>
  <si>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</si>
  <si>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</si>
  <si>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</si>
  <si>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</si>
  <si>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</si>
  <si>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</si>
  <si>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</si>
  <si>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</si>
  <si>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</si>
  <si>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</si>
  <si>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</si>
  <si>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</si>
  <si>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</si>
  <si>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</si>
  <si>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</si>
  <si>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</si>
  <si>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</si>
  <si>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</si>
  <si>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</si>
  <si>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</si>
  <si>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</si>
  <si>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</si>
  <si>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</si>
  <si>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</si>
  <si>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</si>
  <si>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</si>
  <si>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</si>
  <si>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</si>
  <si>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</si>
  <si>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</si>
  <si>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</si>
  <si>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</si>
  <si>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</si>
  <si>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</si>
  <si>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</si>
  <si>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</si>
  <si>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</si>
  <si>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</si>
  <si>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</si>
  <si>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</si>
  <si>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</si>
  <si>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</si>
  <si>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</si>
  <si>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</si>
  <si>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</si>
  <si>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</si>
  <si>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</si>
  <si>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</si>
  <si>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</si>
  <si>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</si>
  <si>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</si>
  <si>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</si>
  <si>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</si>
  <si>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</si>
  <si>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</si>
  <si>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</si>
  <si>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</si>
  <si>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</si>
  <si>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</si>
  <si>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</si>
  <si>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</si>
  <si>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</si>
  <si>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</si>
  <si>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</si>
  <si>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</si>
  <si>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</si>
  <si>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</si>
  <si>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</si>
  <si>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</si>
  <si>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</si>
  <si>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</si>
  <si>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</si>
  <si>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</si>
  <si>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</si>
  <si>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</si>
  <si>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</si>
  <si>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</si>
  <si>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</si>
  <si>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</si>
  <si>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</si>
  <si>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</si>
  <si>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</si>
  <si>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</si>
  <si>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</si>
  <si>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</si>
  <si>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</si>
  <si>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</si>
  <si>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</si>
  <si>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</si>
  <si>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</si>
  <si>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</si>
  <si>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</si>
  <si>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</si>
  <si>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</si>
  <si>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</si>
  <si>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</si>
  <si>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</si>
  <si>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</si>
  <si>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</si>
  <si>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</si>
  <si>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</si>
  <si>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</si>
  <si>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</si>
  <si>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</si>
  <si>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</si>
  <si>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</si>
  <si>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</si>
  <si>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</si>
  <si>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</si>
  <si>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</si>
  <si>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</si>
  <si>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</si>
  <si>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</si>
  <si>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</si>
  <si>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</si>
  <si>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</si>
  <si>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</si>
  <si>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</si>
  <si>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</si>
  <si>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</si>
  <si>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</si>
  <si>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</si>
  <si>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</si>
  <si>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</si>
  <si>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</si>
  <si>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</si>
  <si>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</si>
  <si>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</si>
  <si>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</si>
  <si>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</si>
  <si>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</si>
  <si>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</si>
  <si>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</si>
  <si>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</si>
  <si>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</si>
  <si>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</si>
  <si>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</si>
  <si>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</si>
  <si>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</si>
  <si>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</si>
  <si>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</si>
  <si>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</si>
  <si>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</si>
  <si>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</si>
  <si>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</si>
  <si>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</si>
  <si>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</si>
  <si>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</si>
  <si>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</si>
  <si>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</si>
  <si>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</si>
  <si>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</si>
  <si>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</si>
  <si>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</si>
  <si>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</si>
  <si>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</si>
  <si>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</si>
  <si>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</si>
  <si>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</si>
  <si>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</si>
  <si>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</si>
  <si>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</si>
  <si>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</si>
  <si>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</si>
  <si>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</si>
  <si>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</si>
  <si>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</si>
  <si>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</si>
  <si>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</si>
  <si>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</si>
  <si>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</si>
  <si>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</si>
  <si>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</si>
  <si>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</si>
  <si>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</si>
  <si>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</si>
  <si>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</si>
  <si>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</si>
  <si>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</si>
  <si>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</si>
  <si>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</si>
  <si>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</si>
  <si>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</si>
  <si>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</si>
  <si>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</si>
  <si>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</si>
  <si>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</si>
  <si>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</si>
  <si>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</si>
  <si>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</si>
  <si>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</si>
  <si>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</si>
  <si>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</si>
  <si>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</si>
  <si>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</si>
  <si>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</si>
  <si>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</si>
  <si>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</si>
  <si>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</si>
  <si>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</si>
  <si>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</si>
  <si>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</si>
  <si>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</si>
  <si>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</si>
  <si>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</si>
  <si>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</si>
  <si>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</si>
  <si>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</si>
  <si>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</si>
  <si>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</si>
  <si>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</si>
  <si>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</si>
  <si>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</si>
  <si>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</si>
  <si>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</si>
  <si>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</si>
  <si>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</si>
  <si>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</si>
  <si>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</si>
  <si>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</si>
  <si>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</si>
  <si>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</si>
  <si>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</si>
  <si>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</si>
  <si>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</si>
  <si>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</si>
  <si>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</si>
  <si>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</si>
  <si>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</si>
  <si>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</si>
  <si>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</si>
  <si>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</si>
  <si>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</si>
  <si>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</si>
  <si>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</si>
  <si>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</si>
  <si>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</si>
  <si>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</si>
  <si>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</si>
  <si>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</si>
  <si>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</si>
  <si>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</si>
  <si>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</si>
  <si>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</si>
  <si>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</si>
  <si>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</si>
  <si>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</si>
  <si>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</si>
  <si>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</si>
  <si>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</si>
  <si>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</si>
  <si>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</si>
  <si>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</si>
  <si>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</si>
  <si>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</si>
  <si>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</si>
  <si>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</si>
  <si>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</si>
  <si>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</si>
  <si>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</si>
  <si>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</si>
  <si>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</si>
  <si>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</si>
  <si>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</si>
  <si>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</si>
  <si>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</si>
  <si>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</si>
  <si>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</si>
  <si>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</si>
  <si>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</si>
  <si>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</si>
  <si>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</si>
  <si>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</si>
  <si>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</si>
  <si>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</si>
  <si>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</si>
  <si>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</si>
  <si>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</si>
  <si>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</si>
  <si>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</si>
  <si>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</si>
  <si>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</si>
  <si>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</si>
  <si>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</si>
  <si>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</si>
  <si>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</si>
  <si>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</si>
  <si>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</si>
  <si>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</si>
  <si>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</si>
  <si>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</si>
  <si>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</si>
  <si>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</si>
  <si>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</si>
  <si>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</si>
  <si>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</si>
  <si>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</si>
  <si>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</si>
  <si>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</si>
  <si>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</si>
  <si>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</si>
  <si>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</si>
  <si>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</si>
  <si>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</si>
  <si>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</si>
  <si>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</si>
  <si>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</si>
  <si>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</si>
  <si>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</si>
  <si>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</si>
  <si>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</si>
  <si>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</si>
  <si>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</si>
  <si>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</si>
  <si>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</si>
  <si>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</si>
  <si>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</si>
  <si>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</si>
  <si>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</si>
  <si>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</si>
  <si>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</si>
  <si>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</si>
  <si>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</si>
  <si>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</si>
  <si>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</si>
  <si>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</si>
  <si>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</si>
  <si>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</si>
  <si>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</si>
  <si>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</si>
  <si>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</si>
  <si>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</si>
  <si>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</si>
  <si>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</si>
  <si>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</si>
  <si>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</si>
  <si>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</si>
  <si>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</si>
  <si>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</si>
  <si>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</si>
  <si>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</si>
  <si>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</si>
  <si>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</si>
  <si>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</si>
  <si>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</si>
  <si>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</si>
  <si>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</si>
  <si>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</si>
  <si>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</si>
  <si>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</si>
  <si>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</si>
  <si>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</si>
  <si>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</si>
  <si>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</si>
  <si>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</si>
  <si>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</si>
  <si>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</si>
  <si>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</si>
  <si>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</si>
  <si>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</si>
  <si>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</si>
  <si>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</si>
  <si>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</si>
  <si>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</si>
  <si>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</si>
  <si>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</si>
  <si>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</si>
  <si>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</si>
  <si>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</si>
  <si>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</si>
  <si>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</si>
  <si>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</si>
  <si>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</si>
  <si>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</si>
  <si>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</si>
  <si>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</si>
  <si>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</si>
  <si>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2021      الى 30 / 9 / 2021    </t>
  </si>
  <si>
    <t xml:space="preserve">تقرير بالأصول الثابتة بتاريخ 30 /  9 /   2021م </t>
  </si>
  <si>
    <t>تقرير بالإلتزامات وصافي اًلأصول بتاريخ 30 /  9 /    2021م</t>
  </si>
  <si>
    <t xml:space="preserve">تقرير إيرادات ومصروفات البرامج والأنشطة المقيدة للفترة من 1 /  7 / 2021م      الى  30 / 9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</si>
</sst>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8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3105FF22-FE87-41F2-9945-FC3CC8BACCDB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بالسادة وتوابعها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(12145429.4)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1 / 7 / 1381</a:t>
          </a:r>
          <a:r>
            <a:rPr lang="ar-SA" sz="1400">
              <a:effectLst/>
              <a:latin typeface="+mn-lt"/>
              <a:ea typeface="Calibri"/>
              <a:cs typeface="+mn-cs"/>
            </a:rPr>
            <a:t> هـ      ترخيص رقم </a:t>
          </a:r>
          <a:r>
            <a:rPr lang="en-US" sz="1400">
              <a:effectLst/>
              <a:latin typeface="+mn-lt"/>
              <a:ea typeface="Calibri"/>
              <a:cs typeface="+mn-cs"/>
            </a:rPr>
            <a:t>3</a:t>
          </a:r>
          <a:r>
            <a:rPr lang="ar-SA" sz="1400">
              <a:effectLst/>
              <a:latin typeface="+mn-lt"/>
              <a:ea typeface="Calibri"/>
              <a:cs typeface="+mn-cs"/>
            </a:rPr>
            <a:t>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/ 7 / 1381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هـ   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بريدة - السادة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0534447180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t1407@hotmail.com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K16" sqref="K16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12145429.399999999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2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.6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4.4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E18" sqref="E18"/>
    </sheetView>
  </sheetViews>
  <sheetFormatPr defaultRowHeight="13.8"/>
  <cols>
    <col min="2" max="2" width="8.09765625" bestFit="1" customWidth="1"/>
    <col min="3" max="3" width="32.09765625" customWidth="1"/>
    <col min="5" max="5" width="9.8984375" bestFit="1" customWidth="1"/>
    <col min="7" max="7" width="9.8984375" bestFit="1" customWidth="1"/>
    <col min="13" max="13" width="1.3984375" customWidth="1"/>
  </cols>
  <sheetData>
    <row r="2" spans="2:16" ht="21.6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6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4.4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97">
        <v>305000</v>
      </c>
      <c r="H10" s="219"/>
      <c r="I10" s="217"/>
      <c r="J10" s="219"/>
      <c r="K10" s="219"/>
      <c r="L10" s="219"/>
      <c r="N10" s="141">
        <f t="shared" si="0"/>
        <v>305000</v>
      </c>
      <c r="O10" s="141">
        <f t="shared" si="1"/>
        <v>0</v>
      </c>
      <c r="P10" s="141">
        <f t="shared" si="2"/>
        <v>305000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305000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305000</v>
      </c>
      <c r="O12" s="6">
        <f t="shared" si="1"/>
        <v>0</v>
      </c>
      <c r="P12" s="6">
        <f t="shared" si="2"/>
        <v>305000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97">
        <v>986689.2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986689.2</v>
      </c>
      <c r="P18" s="141">
        <f t="shared" si="2"/>
        <v>986689.2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986689.2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986689.2</v>
      </c>
      <c r="P19" s="6">
        <f t="shared" si="2"/>
        <v>986689.2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986689.2</v>
      </c>
      <c r="F26" s="153">
        <f t="shared" si="6"/>
        <v>0</v>
      </c>
      <c r="G26" s="153">
        <f t="shared" si="6"/>
        <v>305000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305000</v>
      </c>
      <c r="O26" s="9">
        <f t="shared" si="1"/>
        <v>986689.2</v>
      </c>
      <c r="P26" s="9">
        <f t="shared" si="2"/>
        <v>1291689.2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38" activePane="bottomRight" state="frozen"/>
      <selection pane="topRight" activeCell="M1" sqref="M1"/>
      <selection pane="bottomLeft" activeCell="A5" sqref="A5"/>
      <selection pane="bottomRight" activeCell="F251" sqref="F251"/>
    </sheetView>
  </sheetViews>
  <sheetFormatPr defaultRowHeight="13.8"/>
  <cols>
    <col min="2" max="2" width="10.8984375" bestFit="1" customWidth="1"/>
    <col min="3" max="3" width="53.59765625" bestFit="1" customWidth="1"/>
    <col min="4" max="4" width="10.296875" bestFit="1" customWidth="1"/>
    <col min="5" max="5" width="10.09765625" bestFit="1" customWidth="1"/>
    <col min="6" max="6" width="11.09765625" bestFit="1" customWidth="1"/>
    <col min="7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243859.16999999998</v>
      </c>
      <c r="E5" s="223">
        <f>E6</f>
        <v>30725.17</v>
      </c>
      <c r="F5" s="224">
        <f>F210</f>
        <v>213134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30725.17</v>
      </c>
      <c r="E6" s="226">
        <f>E7+E38+E134+E190</f>
        <v>30725.17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24853</v>
      </c>
      <c r="E7" s="226">
        <f>E8+E17</f>
        <v>24853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16470</v>
      </c>
      <c r="E8" s="226">
        <f>SUM(E9:E16)</f>
        <v>16470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16470</v>
      </c>
      <c r="E16" s="226">
        <v>16470</v>
      </c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8383</v>
      </c>
      <c r="E17" s="226">
        <f>SUM(E18:E37)</f>
        <v>8383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8383</v>
      </c>
      <c r="E27" s="226">
        <v>8383</v>
      </c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5872.17</v>
      </c>
      <c r="E134" s="226">
        <f>SUM(E135,E137,E144,E150,E155,E157,E159,E161,E163,E165,E167,E169,E171,E183)</f>
        <v>5872.17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312.5</v>
      </c>
      <c r="E155" s="226">
        <f>E156</f>
        <v>312.5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312.5</v>
      </c>
      <c r="E156" s="226">
        <v>312.5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178.57</v>
      </c>
      <c r="E163" s="226">
        <f>E164</f>
        <v>178.57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178.57</v>
      </c>
      <c r="E164" s="226">
        <v>178.57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3826.6</v>
      </c>
      <c r="E165" s="226">
        <f>E166</f>
        <v>3826.6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3826.6</v>
      </c>
      <c r="E166" s="226">
        <v>3826.6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1554.5</v>
      </c>
      <c r="E167" s="226">
        <f>E168</f>
        <v>1554.5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1554.5</v>
      </c>
      <c r="E168" s="226">
        <v>1554.5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213134</v>
      </c>
      <c r="E210" s="228"/>
      <c r="F210" s="227">
        <f>SUM(F211,F249)</f>
        <v>213134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169452</v>
      </c>
      <c r="E211" s="232"/>
      <c r="F211" s="227">
        <f>SUM(F212,F214,F223,F232,F238)</f>
        <v>169452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169452</v>
      </c>
      <c r="E238" s="232"/>
      <c r="F238" s="227">
        <f>SUM(F239:F248)</f>
        <v>169452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53452</v>
      </c>
      <c r="E240" s="232"/>
      <c r="F240" s="227">
        <v>53452</v>
      </c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36000</v>
      </c>
      <c r="E244" s="232"/>
      <c r="F244" s="227">
        <v>36000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80000</v>
      </c>
      <c r="E245" s="232"/>
      <c r="F245" s="227">
        <v>80000</v>
      </c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43682</v>
      </c>
      <c r="E249" s="232"/>
      <c r="F249" s="227">
        <f>SUM(F250,F252,F254)</f>
        <v>43682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43682</v>
      </c>
      <c r="E250" s="232"/>
      <c r="F250" s="227">
        <f>F251</f>
        <v>43682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43682</v>
      </c>
      <c r="E251" s="232"/>
      <c r="F251" s="227">
        <v>43682</v>
      </c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243859.16999999998</v>
      </c>
      <c r="E293" s="243">
        <f>E5</f>
        <v>30725.17</v>
      </c>
      <c r="F293" s="243">
        <f>F210</f>
        <v>213134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4" workbookViewId="0">
      <selection activeCell="E19" sqref="E19"/>
    </sheetView>
  </sheetViews>
  <sheetFormatPr defaultRowHeight="13.8"/>
  <cols>
    <col min="3" max="3" width="44.3984375" customWidth="1"/>
    <col min="4" max="5" width="11.8984375" bestFit="1" customWidth="1"/>
    <col min="6" max="6" width="17.59765625" customWidth="1"/>
  </cols>
  <sheetData>
    <row r="2" spans="2:6" ht="21">
      <c r="B2" s="284" t="s">
        <v>444</v>
      </c>
      <c r="C2" s="284"/>
      <c r="D2" s="284"/>
      <c r="E2" s="284"/>
      <c r="F2" s="284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5">
        <v>2317365.77</v>
      </c>
      <c r="E7" s="204">
        <v>1403863.57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2317365.77</v>
      </c>
      <c r="E15" s="161">
        <f>SUM(E7:E14)</f>
        <v>1403863.57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6">
        <v>901676</v>
      </c>
      <c r="E17" s="211">
        <v>761476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1">
        <v>9641954</v>
      </c>
      <c r="E20" s="211">
        <v>9641954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10543630</v>
      </c>
      <c r="E22" s="161">
        <f>SUM(E17:E21)</f>
        <v>10403430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12860995.77</v>
      </c>
      <c r="E33" s="166">
        <f>E15+E22+E31</f>
        <v>11807293.57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12" zoomScale="96" zoomScaleNormal="96" workbookViewId="0">
      <selection activeCell="E15" sqref="E15"/>
    </sheetView>
  </sheetViews>
  <sheetFormatPr defaultRowHeight="13.8"/>
  <cols>
    <col min="3" max="3" width="8.09765625" bestFit="1" customWidth="1"/>
    <col min="4" max="4" width="33.3984375" customWidth="1"/>
    <col min="5" max="6" width="12.3984375" bestFit="1" customWidth="1"/>
    <col min="7" max="7" width="23.3984375" customWidth="1"/>
  </cols>
  <sheetData>
    <row r="2" spans="3:7" ht="21">
      <c r="C2" s="284" t="s">
        <v>445</v>
      </c>
      <c r="D2" s="284"/>
      <c r="E2" s="284"/>
      <c r="F2" s="284"/>
      <c r="G2" s="284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158">
        <v>3000</v>
      </c>
      <c r="F10" s="159">
        <v>3000</v>
      </c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3000</v>
      </c>
      <c r="F13" s="161">
        <f>SUM(F7:F12)</f>
        <v>3000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45">
        <f>F19+'تقرير المصروفات '!E134</f>
        <v>712566.37</v>
      </c>
      <c r="F19" s="211">
        <v>706694.2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712566.37</v>
      </c>
      <c r="F22" s="161">
        <f>SUM(F15:F21)</f>
        <v>706694.2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159554.5</v>
      </c>
      <c r="F25" s="204">
        <v>24006.5</v>
      </c>
      <c r="G25" s="160"/>
    </row>
    <row r="26" spans="3:7" ht="15.6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11985874.899999999</v>
      </c>
      <c r="F26" s="204">
        <v>11073592.869999999</v>
      </c>
      <c r="G26" s="160"/>
    </row>
    <row r="27" spans="3:7" ht="16.2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12145429.399999999</v>
      </c>
      <c r="F28" s="164">
        <f>SUM(F25:F27)</f>
        <v>11097599.369999999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2" t="s">
        <v>433</v>
      </c>
      <c r="D30" s="283"/>
      <c r="E30" s="166">
        <f>E13+E22+E28</f>
        <v>12860995.769999998</v>
      </c>
      <c r="F30" s="166">
        <f>F13+F22+F28</f>
        <v>11807293.569999998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5" t="s">
        <v>176</v>
      </c>
      <c r="C3" s="285"/>
      <c r="D3" s="285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topLeftCell="A20" zoomScale="80" zoomScaleNormal="80" workbookViewId="0">
      <selection activeCell="H39" sqref="H39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169452</v>
      </c>
      <c r="E32" s="117"/>
      <c r="F32" s="123">
        <v>31105</v>
      </c>
      <c r="G32" s="126" t="s">
        <v>142</v>
      </c>
      <c r="H32" s="175">
        <f>'تقرير الايرادات والتبرعات '!G10</f>
        <v>305000</v>
      </c>
      <c r="J32" s="140">
        <f t="shared" si="0"/>
        <v>135548</v>
      </c>
      <c r="K32" s="244">
        <f>SUM(H33:H42)</f>
        <v>305000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53452</v>
      </c>
      <c r="E34" s="117"/>
      <c r="F34" s="124">
        <v>31105002</v>
      </c>
      <c r="G34" s="125" t="s">
        <v>146</v>
      </c>
      <c r="H34" s="175">
        <v>80000</v>
      </c>
      <c r="J34" s="140">
        <f t="shared" si="0"/>
        <v>26548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36000</v>
      </c>
      <c r="E38" s="117"/>
      <c r="F38" s="124">
        <v>31105006</v>
      </c>
      <c r="G38" s="125" t="s">
        <v>154</v>
      </c>
      <c r="H38" s="175">
        <v>100000</v>
      </c>
      <c r="J38" s="140">
        <f t="shared" si="0"/>
        <v>64000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80000</v>
      </c>
      <c r="E39" s="117"/>
      <c r="F39" s="124">
        <v>31105007</v>
      </c>
      <c r="G39" s="125" t="s">
        <v>156</v>
      </c>
      <c r="H39" s="175">
        <v>125000</v>
      </c>
      <c r="J39" s="140">
        <f t="shared" si="0"/>
        <v>45000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169452</v>
      </c>
      <c r="E48" s="119"/>
      <c r="F48" s="128"/>
      <c r="G48" s="50" t="s">
        <v>42</v>
      </c>
      <c r="H48" s="177">
        <f>H7+H8+H17+H26+H32+H43</f>
        <v>305000</v>
      </c>
      <c r="J48" s="51">
        <f>H48-D48</f>
        <v>135548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24006.5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159554.5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2022-05-08T14:49:06Z</dcterms:modified>
</cp:coreProperties>
</file>